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Services Techniques\Olivier\Rétention\"/>
    </mc:Choice>
  </mc:AlternateContent>
  <xr:revisionPtr revIDLastSave="0" documentId="13_ncr:1_{4DB3ECA1-86CB-46D1-9320-46F9C92A14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 rétention" sheetId="8" r:id="rId1"/>
    <sheet name="Courbe de rétention" sheetId="9" r:id="rId2"/>
  </sheets>
  <definedNames>
    <definedName name="_xlnm.Print_Area" localSheetId="0">'Calcul rétention'!$A$1:$H$79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8" l="1"/>
  <c r="C39" i="8" l="1"/>
  <c r="G9" i="8"/>
  <c r="G8" i="8"/>
  <c r="G10" i="8"/>
  <c r="C37" i="8" l="1"/>
  <c r="C38" i="8" s="1"/>
  <c r="C15" i="8"/>
  <c r="G15" i="8" s="1"/>
  <c r="C55" i="8" l="1"/>
  <c r="C53" i="8"/>
  <c r="E33" i="8"/>
  <c r="E32" i="8"/>
  <c r="E31" i="8"/>
  <c r="E30" i="8"/>
  <c r="E28" i="8"/>
  <c r="E27" i="8"/>
  <c r="E26" i="8"/>
  <c r="E24" i="8"/>
  <c r="E23" i="8"/>
  <c r="E22" i="8"/>
  <c r="E21" i="8"/>
  <c r="E20" i="8"/>
  <c r="E18" i="8"/>
  <c r="E17" i="8"/>
  <c r="E15" i="8"/>
  <c r="D39" i="8" l="1"/>
  <c r="C46" i="8"/>
  <c r="C52" i="8" l="1"/>
  <c r="D37" i="8"/>
  <c r="C40" i="8" l="1"/>
  <c r="D40" i="8" l="1"/>
  <c r="D34" i="8"/>
  <c r="D35" i="8" s="1"/>
  <c r="C48" i="8"/>
  <c r="C71" i="8" s="1"/>
  <c r="E34" i="8"/>
  <c r="E35" i="8" l="1"/>
  <c r="C73" i="8"/>
  <c r="C49" i="8"/>
  <c r="C50" i="8" s="1"/>
  <c r="C51" i="8" s="1"/>
  <c r="C42" i="8" l="1"/>
  <c r="C54" i="8" s="1"/>
</calcChain>
</file>

<file path=xl/sharedStrings.xml><?xml version="1.0" encoding="utf-8"?>
<sst xmlns="http://schemas.openxmlformats.org/spreadsheetml/2006/main" count="91" uniqueCount="75">
  <si>
    <t>Pavage</t>
  </si>
  <si>
    <t>Toit plat recouvert de gravier</t>
  </si>
  <si>
    <t>Adresse du projet</t>
  </si>
  <si>
    <t>Asphalte, béton</t>
  </si>
  <si>
    <t>Surface réduite</t>
  </si>
  <si>
    <t>Pluie de projet</t>
  </si>
  <si>
    <t>Débit max de restitution</t>
  </si>
  <si>
    <t>Débit max entrant</t>
  </si>
  <si>
    <t>l/s</t>
  </si>
  <si>
    <t>l/s/ha</t>
  </si>
  <si>
    <t>Données</t>
  </si>
  <si>
    <t>ou</t>
  </si>
  <si>
    <t>Résultats</t>
  </si>
  <si>
    <t xml:space="preserve">Nombre de trou </t>
  </si>
  <si>
    <t>Diamètre de l'orifice en fonction du nombre de trou en cm</t>
  </si>
  <si>
    <t>1. Compléter les données de la hauteur de la colonne d'eau</t>
  </si>
  <si>
    <t>3. Contrôler le résultat obtenu et corriger les données si nécessaire</t>
  </si>
  <si>
    <t>Si le CR moyen est supérieur à 0.1, un système de rétention est exigé.</t>
  </si>
  <si>
    <t>Emprise des bâtiments comptant dans l'IOS</t>
  </si>
  <si>
    <t>Volume de rétention nécessaire</t>
  </si>
  <si>
    <t>Mandataire</t>
  </si>
  <si>
    <t>Mandant</t>
  </si>
  <si>
    <t>N° de parcelle au registre foncier (RF)</t>
  </si>
  <si>
    <t>Hauteur de la colonne d'eau en cm (voir liens ci-dessous)</t>
  </si>
  <si>
    <t>Gravier, grilles-gazon, plots filtrants, revêtement poreux</t>
  </si>
  <si>
    <t>Revêtement filtrant (Stabiliser, terre battue)</t>
  </si>
  <si>
    <t>Volume de rétention spécifique</t>
  </si>
  <si>
    <t>Toit en pente ou plat</t>
  </si>
  <si>
    <t>Surface de la parcelle au registre foncier (RF)</t>
  </si>
  <si>
    <t>Surface de plancher (SP) ou volume bâti (VBr)</t>
  </si>
  <si>
    <t>Surface théorique pour l'IBUS ou l'IM</t>
  </si>
  <si>
    <t>Surface théorique pour l'IOS</t>
  </si>
  <si>
    <t>Surface minimale pour le bâtiment et les accès</t>
  </si>
  <si>
    <t>Volume de rétention pour le toit</t>
  </si>
  <si>
    <t>Surfaces verte</t>
  </si>
  <si>
    <t>Surface nécessaire pour la conformité du bâtiment</t>
  </si>
  <si>
    <t>2. Calcul du volume de rétention</t>
  </si>
  <si>
    <t>3. Calcul du diamètre de l'orifice de vidange et du nombre de trous</t>
  </si>
  <si>
    <t>Débit de restitution de la rétention de toiture</t>
  </si>
  <si>
    <t>Surfaces non collectées, sécoulant directement sur une surface en humus</t>
  </si>
  <si>
    <t>Surfaces collectées</t>
  </si>
  <si>
    <t>2. Noter le nombre de trous prévus pour le limiteur ou le Ø prévu d'un orifice</t>
  </si>
  <si>
    <t>Toit plat végétalisé, épaisseur de la couche végétale ≥ 30cm</t>
  </si>
  <si>
    <t>Auquel s'ajoute le volume de rétention sur toiture</t>
  </si>
  <si>
    <t>CR</t>
  </si>
  <si>
    <t>Toit plat végétalisé avec système de rétention intégré et une couche végétale d'épaisseur 8 -30 cm</t>
  </si>
  <si>
    <t>Toit avec système de rétention intégré (limiteur de débit)</t>
  </si>
  <si>
    <t>hauteur couche végétale</t>
  </si>
  <si>
    <t>A</t>
  </si>
  <si>
    <t>B</t>
  </si>
  <si>
    <t>Toit plat végétalisé, épaisseur de la couche végétale &gt; 50cm</t>
  </si>
  <si>
    <r>
      <rPr>
        <b/>
        <sz val="12"/>
        <rFont val="Arial Narrow"/>
        <family val="2"/>
      </rPr>
      <t>A</t>
    </r>
    <r>
      <rPr>
        <sz val="12"/>
        <rFont val="Arial Narrow"/>
        <family val="2"/>
      </rPr>
      <t>. Surface pour la conformité sans les toits avec rétention</t>
    </r>
  </si>
  <si>
    <r>
      <rPr>
        <b/>
        <sz val="12"/>
        <rFont val="Arial Narrow"/>
        <family val="2"/>
      </rPr>
      <t>B</t>
    </r>
    <r>
      <rPr>
        <sz val="12"/>
        <rFont val="Arial Narrow"/>
        <family val="2"/>
      </rPr>
      <t>. Surface de la parcelle sans les toits avec rétention</t>
    </r>
  </si>
  <si>
    <r>
      <t>m</t>
    </r>
    <r>
      <rPr>
        <vertAlign val="superscript"/>
        <sz val="12"/>
        <rFont val="Arial Narrow"/>
        <family val="2"/>
      </rPr>
      <t>2</t>
    </r>
  </si>
  <si>
    <r>
      <t>l/s/ha</t>
    </r>
    <r>
      <rPr>
        <vertAlign val="subscript"/>
        <sz val="12"/>
        <rFont val="Arial Narrow"/>
        <family val="2"/>
      </rPr>
      <t>red</t>
    </r>
  </si>
  <si>
    <r>
      <t>m3/ha</t>
    </r>
    <r>
      <rPr>
        <vertAlign val="subscript"/>
        <sz val="12"/>
        <rFont val="Arial Narrow"/>
        <family val="2"/>
      </rPr>
      <t>red</t>
    </r>
  </si>
  <si>
    <t>Formulaire de calcul de rétention</t>
  </si>
  <si>
    <r>
      <t>m</t>
    </r>
    <r>
      <rPr>
        <b/>
        <vertAlign val="superscript"/>
        <sz val="12"/>
        <rFont val="Arial Narrow"/>
        <family val="2"/>
      </rPr>
      <t>3</t>
    </r>
  </si>
  <si>
    <t>4. Remarques</t>
  </si>
  <si>
    <t>Indice d'occupation du sol maximal (IOS): 1 si pas applicable, 0.40 si pas déterminé</t>
  </si>
  <si>
    <t>Indice d'utilisation du sol (IBUS) ou indice de masse (IM) de la zone,
yc bonus d'indice stationnement et classification énergétique (0 si pas applicable)</t>
  </si>
  <si>
    <t>Diamètre d'un trou en cm</t>
  </si>
  <si>
    <r>
      <t xml:space="preserve">Surface admise pour le calcul : Choisir </t>
    </r>
    <r>
      <rPr>
        <b/>
        <sz val="12"/>
        <rFont val="Arial Narrow"/>
        <family val="2"/>
      </rPr>
      <t xml:space="preserve">A </t>
    </r>
    <r>
      <rPr>
        <sz val="12"/>
        <rFont val="Arial Narrow"/>
        <family val="2"/>
      </rPr>
      <t xml:space="preserve">ou </t>
    </r>
    <r>
      <rPr>
        <b/>
        <sz val="12"/>
        <rFont val="Arial Narrow"/>
        <family val="2"/>
      </rPr>
      <t>B</t>
    </r>
    <r>
      <rPr>
        <sz val="12"/>
        <rFont val="Arial Narrow"/>
        <family val="2"/>
      </rPr>
      <t xml:space="preserve">.
</t>
    </r>
    <r>
      <rPr>
        <sz val="10"/>
        <rFont val="Arial Narrow"/>
        <family val="2"/>
      </rPr>
      <t xml:space="preserve">En principe, choisir </t>
    </r>
    <r>
      <rPr>
        <b/>
        <sz val="10"/>
        <rFont val="Arial Narrow"/>
        <family val="2"/>
      </rPr>
      <t>A</t>
    </r>
    <r>
      <rPr>
        <sz val="10"/>
        <rFont val="Arial Narrow"/>
        <family val="2"/>
      </rPr>
      <t xml:space="preserve">.
Si aucune autre construction n'est prévue ou si l'IOS et l'IBUS ne sont pas applicables, choisir </t>
    </r>
    <r>
      <rPr>
        <b/>
        <sz val="10"/>
        <rFont val="Arial Narrow"/>
        <family val="2"/>
      </rPr>
      <t>B</t>
    </r>
    <r>
      <rPr>
        <sz val="10"/>
        <rFont val="Arial Narrow"/>
        <family val="2"/>
      </rPr>
      <t>.</t>
    </r>
  </si>
  <si>
    <t>Total des surfaces sans rétention intégrée</t>
  </si>
  <si>
    <r>
      <t>Surface [m</t>
    </r>
    <r>
      <rPr>
        <b/>
        <vertAlign val="superscript"/>
        <sz val="12"/>
        <rFont val="Arial Narrow"/>
        <family val="2"/>
      </rPr>
      <t>2</t>
    </r>
    <r>
      <rPr>
        <b/>
        <sz val="12"/>
        <rFont val="Arial Narrow"/>
        <family val="2"/>
      </rPr>
      <t>]</t>
    </r>
  </si>
  <si>
    <r>
      <t>Surface réd. [m</t>
    </r>
    <r>
      <rPr>
        <b/>
        <vertAlign val="superscript"/>
        <sz val="12"/>
        <rFont val="Arial Narrow"/>
        <family val="2"/>
      </rPr>
      <t>2</t>
    </r>
    <r>
      <rPr>
        <b/>
        <sz val="12"/>
        <rFont val="Arial Narrow"/>
        <family val="2"/>
      </rPr>
      <t>]</t>
    </r>
  </si>
  <si>
    <t xml:space="preserve">Débit max de restitution </t>
  </si>
  <si>
    <t>Débit max de restitution en  admis</t>
  </si>
  <si>
    <t xml:space="preserve">1. Données de base du projet </t>
  </si>
  <si>
    <t>Coefficient de ruisselement  moyen hormis les surfaces non-raccordées</t>
  </si>
  <si>
    <t>Lieu, date</t>
  </si>
  <si>
    <t xml:space="preserve"> </t>
  </si>
  <si>
    <t>Signature du mandataire</t>
  </si>
  <si>
    <r>
      <t>En utilisant ce formulaire, vous reconnaissez avoir pris connaissance du document initulé "</t>
    </r>
    <r>
      <rPr>
        <i/>
        <sz val="12"/>
        <color rgb="FFFF0000"/>
        <rFont val="Arial Narrow"/>
        <family val="2"/>
      </rPr>
      <t>Informations concernant le concept du plan général d’évacuation des eaux (PGEE) et la directive d’application du règlement communal relatif à l’évacuation et à l’épuration des eaux".</t>
    </r>
  </si>
  <si>
    <r>
      <rPr>
        <b/>
        <sz val="12"/>
        <rFont val="Arial Narrow"/>
        <family val="2"/>
      </rPr>
      <t>Système de rétention</t>
    </r>
    <r>
      <rPr>
        <sz val="12"/>
        <rFont val="Arial Narrow"/>
        <family val="2"/>
      </rPr>
      <t xml:space="preserve">
Le dimensionnement et le concept de la rétention doit être établi par l'ingénieur spécialiste.
Le système de rétention devra être entretenue.
</t>
    </r>
    <r>
      <rPr>
        <sz val="12"/>
        <color rgb="FFFF0000"/>
        <rFont val="Arial Narrow"/>
        <family val="2"/>
      </rPr>
      <t>Dans tous les cas, un plan détaillé du système de rétention doit être fourni.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</si>
</sst>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vertAlign val="superscript"/>
      <sz val="12"/>
      <name val="Arial Narrow"/>
      <family val="2"/>
    </font>
    <font>
      <vertAlign val="subscript"/>
      <sz val="12"/>
      <name val="Arial Narrow"/>
      <family val="2"/>
    </font>
    <font>
      <sz val="10"/>
      <name val="Arial Narrow"/>
      <family val="2"/>
    </font>
    <font>
      <b/>
      <u/>
      <sz val="12"/>
      <name val="Arial Narrow"/>
      <family val="2"/>
    </font>
    <font>
      <b/>
      <sz val="12"/>
      <color rgb="FF000000"/>
      <name val="Arial Narrow"/>
      <family val="2"/>
    </font>
    <font>
      <b/>
      <vertAlign val="superscript"/>
      <sz val="12"/>
      <name val="Arial Narrow"/>
      <family val="2"/>
    </font>
    <font>
      <b/>
      <sz val="10"/>
      <name val="Arial Narrow"/>
      <family val="2"/>
    </font>
    <font>
      <b/>
      <sz val="16"/>
      <name val="Arial Narrow"/>
      <family val="2"/>
    </font>
    <font>
      <sz val="12"/>
      <color theme="1"/>
      <name val="Arial Narrow"/>
      <family val="2"/>
    </font>
    <font>
      <i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3" fillId="0" borderId="0" xfId="0" applyFont="1" applyAlignment="1" applyProtection="1">
      <alignment horizontal="left" vertical="center" wrapText="1"/>
      <protection hidden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12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5">
    <dxf>
      <font>
        <strike val="0"/>
        <color indexed="9"/>
      </font>
      <fill>
        <patternFill>
          <fgColor theme="0"/>
          <bgColor theme="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45</xdr:row>
      <xdr:rowOff>0</xdr:rowOff>
    </xdr:from>
    <xdr:to>
      <xdr:col>9</xdr:col>
      <xdr:colOff>76200</xdr:colOff>
      <xdr:row>45</xdr:row>
      <xdr:rowOff>200025</xdr:rowOff>
    </xdr:to>
    <xdr:sp macro="" textlink="">
      <xdr:nvSpPr>
        <xdr:cNvPr id="10270" name="Text Box 6">
          <a:extLst>
            <a:ext uri="{FF2B5EF4-FFF2-40B4-BE49-F238E27FC236}">
              <a16:creationId xmlns:a16="http://schemas.microsoft.com/office/drawing/2014/main" id="{00000000-0008-0000-0100-00001E280000}"/>
            </a:ext>
          </a:extLst>
        </xdr:cNvPr>
        <xdr:cNvSpPr txBox="1">
          <a:spLocks noChangeArrowheads="1"/>
        </xdr:cNvSpPr>
      </xdr:nvSpPr>
      <xdr:spPr bwMode="auto">
        <a:xfrm>
          <a:off x="73247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9</xdr:col>
      <xdr:colOff>76200</xdr:colOff>
      <xdr:row>45</xdr:row>
      <xdr:rowOff>200025</xdr:rowOff>
    </xdr:to>
    <xdr:sp macro="" textlink="">
      <xdr:nvSpPr>
        <xdr:cNvPr id="10271" name="Text Box 7">
          <a:extLst>
            <a:ext uri="{FF2B5EF4-FFF2-40B4-BE49-F238E27FC236}">
              <a16:creationId xmlns:a16="http://schemas.microsoft.com/office/drawing/2014/main" id="{00000000-0008-0000-0100-00001F280000}"/>
            </a:ext>
          </a:extLst>
        </xdr:cNvPr>
        <xdr:cNvSpPr txBox="1">
          <a:spLocks noChangeArrowheads="1"/>
        </xdr:cNvSpPr>
      </xdr:nvSpPr>
      <xdr:spPr bwMode="auto">
        <a:xfrm>
          <a:off x="73247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10</xdr:col>
      <xdr:colOff>730420</xdr:colOff>
      <xdr:row>32</xdr:row>
      <xdr:rowOff>133350</xdr:rowOff>
    </xdr:to>
    <xdr:pic>
      <xdr:nvPicPr>
        <xdr:cNvPr id="13321" name="Image 1">
          <a:extLst>
            <a:ext uri="{FF2B5EF4-FFF2-40B4-BE49-F238E27FC236}">
              <a16:creationId xmlns:a16="http://schemas.microsoft.com/office/drawing/2014/main" id="{00000000-0008-0000-0400-000009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8302795" cy="528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79"/>
  <sheetViews>
    <sheetView showGridLines="0" tabSelected="1" view="pageLayout" zoomScale="112" zoomScaleNormal="68" zoomScaleSheetLayoutView="84" zoomScalePageLayoutView="112" workbookViewId="0">
      <selection activeCell="C4" sqref="C4:E4"/>
    </sheetView>
  </sheetViews>
  <sheetFormatPr baseColWidth="10" defaultRowHeight="15.75" x14ac:dyDescent="0.2"/>
  <cols>
    <col min="1" max="1" width="68.28515625" style="1" customWidth="1"/>
    <col min="2" max="2" width="10.140625" style="1" customWidth="1"/>
    <col min="3" max="3" width="17.7109375" style="1" customWidth="1"/>
    <col min="4" max="5" width="17.140625" style="1" customWidth="1"/>
    <col min="6" max="6" width="48.28515625" style="1" hidden="1" customWidth="1"/>
    <col min="7" max="7" width="18.28515625" style="1" hidden="1" customWidth="1"/>
    <col min="8" max="8" width="69.140625" style="1" hidden="1" customWidth="1"/>
    <col min="9" max="9" width="11.42578125" style="1" hidden="1" customWidth="1"/>
    <col min="10" max="14" width="11.42578125" style="1" customWidth="1"/>
    <col min="15" max="16384" width="11.42578125" style="1"/>
  </cols>
  <sheetData>
    <row r="1" spans="1:9" ht="42" customHeight="1" thickBot="1" x14ac:dyDescent="0.25">
      <c r="A1" s="43" t="s">
        <v>56</v>
      </c>
      <c r="B1" s="43"/>
      <c r="C1" s="43"/>
      <c r="D1" s="43"/>
      <c r="E1" s="43"/>
    </row>
    <row r="2" spans="1:9" ht="42.75" customHeight="1" x14ac:dyDescent="0.2">
      <c r="A2" s="45" t="s">
        <v>73</v>
      </c>
      <c r="B2" s="45"/>
      <c r="C2" s="45"/>
      <c r="D2" s="45"/>
      <c r="E2" s="45"/>
    </row>
    <row r="3" spans="1:9" ht="33" customHeight="1" thickBot="1" x14ac:dyDescent="0.25">
      <c r="A3" s="44" t="s">
        <v>68</v>
      </c>
      <c r="B3" s="44"/>
      <c r="C3" s="44"/>
      <c r="D3" s="44"/>
      <c r="E3" s="44"/>
    </row>
    <row r="4" spans="1:9" ht="30.75" customHeight="1" x14ac:dyDescent="0.2">
      <c r="A4" s="50" t="s">
        <v>20</v>
      </c>
      <c r="B4" s="50"/>
      <c r="C4" s="47"/>
      <c r="D4" s="47"/>
      <c r="E4" s="47"/>
    </row>
    <row r="5" spans="1:9" ht="30.75" customHeight="1" x14ac:dyDescent="0.2">
      <c r="A5" s="36" t="s">
        <v>21</v>
      </c>
      <c r="B5" s="36"/>
      <c r="C5" s="48"/>
      <c r="D5" s="48"/>
      <c r="E5" s="48"/>
      <c r="H5" s="4" t="s">
        <v>47</v>
      </c>
      <c r="I5" s="4" t="s">
        <v>44</v>
      </c>
    </row>
    <row r="6" spans="1:9" ht="30.75" customHeight="1" thickBot="1" x14ac:dyDescent="0.25">
      <c r="A6" s="36" t="s">
        <v>22</v>
      </c>
      <c r="B6" s="36"/>
      <c r="C6" s="48"/>
      <c r="D6" s="48"/>
      <c r="E6" s="48"/>
    </row>
    <row r="7" spans="1:9" ht="30.75" customHeight="1" thickBot="1" x14ac:dyDescent="0.25">
      <c r="A7" s="36" t="s">
        <v>2</v>
      </c>
      <c r="B7" s="36"/>
      <c r="C7" s="48"/>
      <c r="D7" s="48"/>
      <c r="E7" s="48"/>
      <c r="H7" s="2" t="s">
        <v>46</v>
      </c>
      <c r="I7" s="8">
        <v>1</v>
      </c>
    </row>
    <row r="8" spans="1:9" ht="30.75" customHeight="1" thickBot="1" x14ac:dyDescent="0.25">
      <c r="A8" s="36" t="s">
        <v>28</v>
      </c>
      <c r="B8" s="36"/>
      <c r="C8" s="48"/>
      <c r="D8" s="48"/>
      <c r="E8" s="48"/>
      <c r="F8" s="1" t="s">
        <v>30</v>
      </c>
      <c r="G8" s="1">
        <f>IF(C11=0,0,ROUND(C12/C11,0))</f>
        <v>0</v>
      </c>
      <c r="H8" s="3" t="s">
        <v>45</v>
      </c>
      <c r="I8" s="9">
        <v>0.7</v>
      </c>
    </row>
    <row r="9" spans="1:9" ht="30.75" customHeight="1" x14ac:dyDescent="0.2">
      <c r="A9" s="36" t="s">
        <v>59</v>
      </c>
      <c r="B9" s="36"/>
      <c r="C9" s="48"/>
      <c r="D9" s="48"/>
      <c r="E9" s="48"/>
      <c r="F9" s="1" t="s">
        <v>31</v>
      </c>
      <c r="G9" s="1" t="e">
        <f>ROUND(C10/C9,0)</f>
        <v>#DIV/0!</v>
      </c>
      <c r="H9" s="4"/>
      <c r="I9" s="4"/>
    </row>
    <row r="10" spans="1:9" ht="30.75" customHeight="1" x14ac:dyDescent="0.2">
      <c r="A10" s="36" t="s">
        <v>18</v>
      </c>
      <c r="B10" s="36"/>
      <c r="C10" s="48"/>
      <c r="D10" s="48"/>
      <c r="E10" s="48"/>
      <c r="F10" s="1" t="s">
        <v>32</v>
      </c>
      <c r="G10" s="1">
        <f>ROUND(SUM(D17:D33),0)</f>
        <v>0</v>
      </c>
      <c r="H10" s="4"/>
      <c r="I10" s="4"/>
    </row>
    <row r="11" spans="1:9" ht="30.75" customHeight="1" x14ac:dyDescent="0.2">
      <c r="A11" s="36" t="s">
        <v>60</v>
      </c>
      <c r="B11" s="36"/>
      <c r="C11" s="48"/>
      <c r="D11" s="48"/>
      <c r="E11" s="48"/>
    </row>
    <row r="12" spans="1:9" ht="30.75" customHeight="1" x14ac:dyDescent="0.2">
      <c r="A12" s="36" t="s">
        <v>29</v>
      </c>
      <c r="B12" s="36"/>
      <c r="C12" s="48"/>
      <c r="D12" s="48"/>
      <c r="E12" s="48"/>
    </row>
    <row r="13" spans="1:9" ht="16.5" customHeight="1" x14ac:dyDescent="0.2"/>
    <row r="14" spans="1:9" ht="17.25" customHeight="1" x14ac:dyDescent="0.2">
      <c r="A14" s="36"/>
      <c r="B14" s="36"/>
      <c r="C14" s="36"/>
      <c r="D14" s="21" t="s">
        <v>64</v>
      </c>
      <c r="E14" s="21" t="s">
        <v>65</v>
      </c>
    </row>
    <row r="15" spans="1:9" ht="36" customHeight="1" x14ac:dyDescent="0.2">
      <c r="A15" s="52" t="s">
        <v>45</v>
      </c>
      <c r="B15" s="52"/>
      <c r="C15" s="16">
        <f>IF(A15=H7,I7,IF(A15=H8,I8,IF(A15=H9,I9,IF(A15=H10,I10))))</f>
        <v>0.7</v>
      </c>
      <c r="D15" s="24"/>
      <c r="E15" s="25">
        <f>D15*C15</f>
        <v>0</v>
      </c>
      <c r="F15" s="1" t="s">
        <v>33</v>
      </c>
      <c r="G15" s="5" t="e">
        <f>(-83.62*LN(((C47*D15*0.1/10000))/(D15*C15)*10000)+523.09)*(C15*D15/10000)</f>
        <v>#DIV/0!</v>
      </c>
      <c r="H15" s="1" t="s">
        <v>48</v>
      </c>
    </row>
    <row r="16" spans="1:9" ht="32.25" customHeight="1" x14ac:dyDescent="0.2">
      <c r="A16" s="54" t="s">
        <v>40</v>
      </c>
      <c r="B16" s="34"/>
      <c r="C16" s="34"/>
      <c r="D16" s="34"/>
      <c r="E16" s="55"/>
      <c r="H16" s="1" t="s">
        <v>49</v>
      </c>
    </row>
    <row r="17" spans="1:8" ht="21" customHeight="1" x14ac:dyDescent="0.2">
      <c r="A17" s="41" t="s">
        <v>27</v>
      </c>
      <c r="B17" s="41"/>
      <c r="C17" s="16">
        <v>1</v>
      </c>
      <c r="D17" s="23"/>
      <c r="E17" s="17">
        <f>D17*C17</f>
        <v>0</v>
      </c>
    </row>
    <row r="18" spans="1:8" ht="21" customHeight="1" x14ac:dyDescent="0.2">
      <c r="A18" s="41" t="s">
        <v>1</v>
      </c>
      <c r="B18" s="41"/>
      <c r="C18" s="16">
        <v>0.8</v>
      </c>
      <c r="D18" s="23"/>
      <c r="E18" s="17">
        <f t="shared" ref="E18:E24" si="0">D18*C18</f>
        <v>0</v>
      </c>
    </row>
    <row r="19" spans="1:8" ht="21" customHeight="1" x14ac:dyDescent="0.2">
      <c r="A19" s="41" t="s">
        <v>42</v>
      </c>
      <c r="B19" s="41"/>
      <c r="C19" s="16">
        <v>0.15</v>
      </c>
      <c r="D19" s="23"/>
      <c r="E19" s="17">
        <f t="shared" si="0"/>
        <v>0</v>
      </c>
      <c r="F19" s="6"/>
      <c r="G19" s="6"/>
      <c r="H19" s="6"/>
    </row>
    <row r="20" spans="1:8" ht="21" customHeight="1" x14ac:dyDescent="0.2">
      <c r="A20" s="41" t="s">
        <v>50</v>
      </c>
      <c r="B20" s="41"/>
      <c r="C20" s="16">
        <v>0.1</v>
      </c>
      <c r="D20" s="23"/>
      <c r="E20" s="17">
        <f t="shared" si="0"/>
        <v>0</v>
      </c>
      <c r="F20" s="6"/>
      <c r="G20" s="6"/>
      <c r="H20" s="6"/>
    </row>
    <row r="21" spans="1:8" ht="21" customHeight="1" x14ac:dyDescent="0.2">
      <c r="A21" s="41" t="s">
        <v>3</v>
      </c>
      <c r="B21" s="41"/>
      <c r="C21" s="16">
        <v>1</v>
      </c>
      <c r="D21" s="23"/>
      <c r="E21" s="17">
        <f t="shared" si="0"/>
        <v>0</v>
      </c>
      <c r="F21" s="10"/>
      <c r="G21" s="6"/>
      <c r="H21" s="6"/>
    </row>
    <row r="22" spans="1:8" ht="21" customHeight="1" x14ac:dyDescent="0.2">
      <c r="A22" s="41" t="s">
        <v>0</v>
      </c>
      <c r="B22" s="41"/>
      <c r="C22" s="16">
        <v>0.6</v>
      </c>
      <c r="D22" s="23"/>
      <c r="E22" s="17">
        <f t="shared" si="0"/>
        <v>0</v>
      </c>
      <c r="F22" s="6"/>
      <c r="G22" s="6"/>
      <c r="H22" s="6"/>
    </row>
    <row r="23" spans="1:8" ht="21" customHeight="1" x14ac:dyDescent="0.2">
      <c r="A23" s="41" t="s">
        <v>24</v>
      </c>
      <c r="B23" s="41"/>
      <c r="C23" s="16">
        <v>0.2</v>
      </c>
      <c r="D23" s="23"/>
      <c r="E23" s="17">
        <f t="shared" si="0"/>
        <v>0</v>
      </c>
      <c r="F23" s="6"/>
      <c r="G23" s="6"/>
      <c r="H23" s="6"/>
    </row>
    <row r="24" spans="1:8" ht="21" customHeight="1" x14ac:dyDescent="0.2">
      <c r="A24" s="41" t="s">
        <v>25</v>
      </c>
      <c r="B24" s="41"/>
      <c r="C24" s="16">
        <v>0.6</v>
      </c>
      <c r="D24" s="23"/>
      <c r="E24" s="17">
        <f t="shared" si="0"/>
        <v>0</v>
      </c>
      <c r="F24" s="6"/>
      <c r="G24" s="6"/>
      <c r="H24" s="6"/>
    </row>
    <row r="25" spans="1:8" ht="32.25" customHeight="1" x14ac:dyDescent="0.2">
      <c r="A25" s="54" t="s">
        <v>39</v>
      </c>
      <c r="B25" s="34"/>
      <c r="C25" s="34"/>
      <c r="D25" s="34"/>
      <c r="E25" s="55"/>
      <c r="F25" s="6"/>
      <c r="G25" s="6"/>
      <c r="H25" s="6"/>
    </row>
    <row r="26" spans="1:8" ht="21" customHeight="1" x14ac:dyDescent="0.2">
      <c r="A26" s="41" t="s">
        <v>27</v>
      </c>
      <c r="B26" s="41"/>
      <c r="C26" s="16">
        <v>1</v>
      </c>
      <c r="D26" s="23"/>
      <c r="E26" s="17">
        <f t="shared" ref="E26:E33" si="1">D26*C26</f>
        <v>0</v>
      </c>
      <c r="F26" s="6"/>
      <c r="G26" s="6"/>
      <c r="H26" s="6"/>
    </row>
    <row r="27" spans="1:8" ht="21" customHeight="1" x14ac:dyDescent="0.2">
      <c r="A27" s="41" t="s">
        <v>1</v>
      </c>
      <c r="B27" s="41"/>
      <c r="C27" s="16">
        <v>0.8</v>
      </c>
      <c r="D27" s="23"/>
      <c r="E27" s="17">
        <f t="shared" si="1"/>
        <v>0</v>
      </c>
      <c r="F27" s="6"/>
      <c r="G27" s="6"/>
      <c r="H27" s="6"/>
    </row>
    <row r="28" spans="1:8" ht="21" customHeight="1" x14ac:dyDescent="0.2">
      <c r="A28" s="41" t="s">
        <v>42</v>
      </c>
      <c r="B28" s="41"/>
      <c r="C28" s="16">
        <v>0.15</v>
      </c>
      <c r="D28" s="23"/>
      <c r="E28" s="17">
        <f t="shared" si="1"/>
        <v>0</v>
      </c>
      <c r="F28" s="6"/>
      <c r="G28" s="6"/>
      <c r="H28" s="6"/>
    </row>
    <row r="29" spans="1:8" ht="21" customHeight="1" x14ac:dyDescent="0.2">
      <c r="A29" s="41" t="s">
        <v>50</v>
      </c>
      <c r="B29" s="41"/>
      <c r="C29" s="16">
        <v>0.1</v>
      </c>
      <c r="D29" s="23"/>
      <c r="E29" s="17"/>
      <c r="F29" s="6"/>
      <c r="G29" s="6"/>
      <c r="H29" s="6"/>
    </row>
    <row r="30" spans="1:8" ht="21" customHeight="1" x14ac:dyDescent="0.2">
      <c r="A30" s="41" t="s">
        <v>3</v>
      </c>
      <c r="B30" s="41"/>
      <c r="C30" s="16">
        <v>1</v>
      </c>
      <c r="D30" s="23"/>
      <c r="E30" s="17">
        <f t="shared" si="1"/>
        <v>0</v>
      </c>
      <c r="F30" s="6"/>
      <c r="G30" s="6"/>
      <c r="H30" s="6"/>
    </row>
    <row r="31" spans="1:8" ht="21" customHeight="1" x14ac:dyDescent="0.2">
      <c r="A31" s="41" t="s">
        <v>0</v>
      </c>
      <c r="B31" s="41"/>
      <c r="C31" s="16">
        <v>0.6</v>
      </c>
      <c r="D31" s="23"/>
      <c r="E31" s="17">
        <f t="shared" si="1"/>
        <v>0</v>
      </c>
      <c r="F31" s="6"/>
      <c r="G31" s="6"/>
      <c r="H31" s="6"/>
    </row>
    <row r="32" spans="1:8" ht="21" customHeight="1" x14ac:dyDescent="0.2">
      <c r="A32" s="41" t="s">
        <v>24</v>
      </c>
      <c r="B32" s="41"/>
      <c r="C32" s="16">
        <v>0.2</v>
      </c>
      <c r="D32" s="23"/>
      <c r="E32" s="17">
        <f t="shared" si="1"/>
        <v>0</v>
      </c>
      <c r="F32" s="6"/>
      <c r="G32" s="6"/>
      <c r="H32" s="6"/>
    </row>
    <row r="33" spans="1:8" ht="21" customHeight="1" x14ac:dyDescent="0.2">
      <c r="A33" s="41" t="s">
        <v>25</v>
      </c>
      <c r="B33" s="41"/>
      <c r="C33" s="16">
        <v>0.6</v>
      </c>
      <c r="D33" s="23"/>
      <c r="E33" s="17">
        <f t="shared" si="1"/>
        <v>0</v>
      </c>
      <c r="F33" s="6"/>
      <c r="G33" s="6"/>
      <c r="H33" s="6"/>
    </row>
    <row r="34" spans="1:8" ht="32.25" customHeight="1" x14ac:dyDescent="0.2">
      <c r="A34" s="39" t="s">
        <v>34</v>
      </c>
      <c r="B34" s="39"/>
      <c r="C34" s="16">
        <v>0.05</v>
      </c>
      <c r="D34" s="17" t="e">
        <f>IF(SUM(E26:E33)/((C40-SUM(D17:D33)+0.00000000000000001))&gt;0.6,"impossible",C40-SUM(D17:D33))</f>
        <v>#DIV/0!</v>
      </c>
      <c r="E34" s="16" t="e">
        <f>(C40-SUM(D17:D33))*C34</f>
        <v>#DIV/0!</v>
      </c>
      <c r="F34" s="6"/>
      <c r="G34" s="6"/>
      <c r="H34" s="6"/>
    </row>
    <row r="35" spans="1:8" s="4" customFormat="1" ht="21" customHeight="1" x14ac:dyDescent="0.2">
      <c r="A35" s="39" t="s">
        <v>63</v>
      </c>
      <c r="B35" s="39"/>
      <c r="C35" s="21"/>
      <c r="D35" s="21" t="e">
        <f>SUM(D17:D34)</f>
        <v>#DIV/0!</v>
      </c>
      <c r="E35" s="22" t="e">
        <f>SUM(E17:E34)</f>
        <v>#DIV/0!</v>
      </c>
      <c r="F35" s="11"/>
      <c r="G35" s="11"/>
      <c r="H35" s="11"/>
    </row>
    <row r="36" spans="1:8" ht="21" customHeight="1" x14ac:dyDescent="0.2">
      <c r="A36" s="40"/>
      <c r="B36" s="40"/>
      <c r="C36" s="20"/>
      <c r="D36" s="20"/>
      <c r="E36" s="20"/>
      <c r="F36" s="6"/>
      <c r="G36" s="6"/>
      <c r="H36" s="6"/>
    </row>
    <row r="37" spans="1:8" ht="21" customHeight="1" x14ac:dyDescent="0.2">
      <c r="A37" s="41" t="s">
        <v>35</v>
      </c>
      <c r="B37" s="41"/>
      <c r="C37" s="17" t="e">
        <f>MAX(G8:G10)</f>
        <v>#DIV/0!</v>
      </c>
      <c r="D37" s="18" t="e">
        <f>IF(C37&gt;C8,"Le bâtiment est non conforme","")</f>
        <v>#DIV/0!</v>
      </c>
      <c r="E37" s="17"/>
      <c r="F37" s="6"/>
      <c r="G37" s="6"/>
      <c r="H37" s="6"/>
    </row>
    <row r="38" spans="1:8" ht="21" customHeight="1" x14ac:dyDescent="0.2">
      <c r="A38" s="41" t="s">
        <v>51</v>
      </c>
      <c r="B38" s="41"/>
      <c r="C38" s="17" t="e">
        <f>MROUND(C37-D15,1)</f>
        <v>#DIV/0!</v>
      </c>
      <c r="D38" s="18"/>
      <c r="E38" s="17"/>
      <c r="F38" s="6"/>
      <c r="G38" s="6"/>
      <c r="H38" s="6"/>
    </row>
    <row r="39" spans="1:8" ht="21" customHeight="1" x14ac:dyDescent="0.2">
      <c r="A39" s="41" t="s">
        <v>52</v>
      </c>
      <c r="B39" s="41"/>
      <c r="C39" s="17">
        <f>MROUND(C8-D15,1)</f>
        <v>0</v>
      </c>
      <c r="D39" s="18" t="str">
        <f>IF(C39&gt;C8,"Le bâtiment est non conforme","")</f>
        <v/>
      </c>
      <c r="E39" s="17"/>
      <c r="F39" s="6"/>
      <c r="G39" s="6"/>
      <c r="H39" s="6"/>
    </row>
    <row r="40" spans="1:8" ht="50.25" customHeight="1" x14ac:dyDescent="0.2">
      <c r="A40" s="19" t="s">
        <v>62</v>
      </c>
      <c r="B40" s="30" t="s">
        <v>48</v>
      </c>
      <c r="C40" s="17" t="e">
        <f>IF(B40="A",C38,IF(B40="B",C39))</f>
        <v>#DIV/0!</v>
      </c>
      <c r="D40" s="49" t="e">
        <f>IF(OR(C40=0,C40=C38,C40=C39),"","La valeur saisie est fausse")</f>
        <v>#DIV/0!</v>
      </c>
      <c r="E40" s="49"/>
      <c r="F40" s="6"/>
      <c r="G40" s="6"/>
      <c r="H40" s="6"/>
    </row>
    <row r="41" spans="1:8" ht="8.25" customHeight="1" x14ac:dyDescent="0.2">
      <c r="A41" s="36"/>
      <c r="B41" s="36"/>
      <c r="C41" s="7"/>
      <c r="D41" s="7"/>
      <c r="E41" s="7"/>
      <c r="F41" s="6"/>
      <c r="G41" s="6"/>
      <c r="H41" s="6"/>
    </row>
    <row r="42" spans="1:8" ht="21" customHeight="1" x14ac:dyDescent="0.2">
      <c r="A42" s="36" t="s">
        <v>69</v>
      </c>
      <c r="B42" s="36"/>
      <c r="C42" s="12" t="e">
        <f>SUM(E17:E24,E34)/SUM(D17:D24,D34)</f>
        <v>#DIV/0!</v>
      </c>
      <c r="D42" s="7"/>
      <c r="E42" s="7"/>
      <c r="F42" s="6"/>
      <c r="G42" s="6"/>
      <c r="H42" s="6"/>
    </row>
    <row r="43" spans="1:8" ht="21" customHeight="1" x14ac:dyDescent="0.2">
      <c r="A43" s="36" t="s">
        <v>17</v>
      </c>
      <c r="B43" s="36"/>
      <c r="C43" s="7"/>
      <c r="D43" s="7"/>
      <c r="E43" s="7"/>
      <c r="F43" s="6"/>
      <c r="G43" s="6"/>
      <c r="H43" s="6"/>
    </row>
    <row r="44" spans="1:8" ht="16.5" customHeight="1" x14ac:dyDescent="0.2">
      <c r="A44" s="36"/>
      <c r="B44" s="36"/>
      <c r="F44" s="6"/>
      <c r="G44" s="6"/>
      <c r="H44" s="6"/>
    </row>
    <row r="45" spans="1:8" ht="33.75" customHeight="1" thickBot="1" x14ac:dyDescent="0.25">
      <c r="A45" s="46" t="s">
        <v>36</v>
      </c>
      <c r="B45" s="46"/>
      <c r="C45" s="46"/>
      <c r="D45" s="46"/>
      <c r="E45" s="46"/>
      <c r="F45" s="6"/>
      <c r="G45" s="6"/>
      <c r="H45" s="6"/>
    </row>
    <row r="46" spans="1:8" ht="21" customHeight="1" x14ac:dyDescent="0.2">
      <c r="A46" s="36" t="s">
        <v>4</v>
      </c>
      <c r="B46" s="36"/>
      <c r="C46" s="7">
        <f>SUM(E17:E24)+0.1</f>
        <v>0.1</v>
      </c>
      <c r="D46" s="7" t="s">
        <v>53</v>
      </c>
      <c r="E46" s="7"/>
      <c r="F46" s="6"/>
      <c r="G46" s="6"/>
      <c r="H46" s="6"/>
    </row>
    <row r="47" spans="1:8" ht="21" customHeight="1" x14ac:dyDescent="0.2">
      <c r="A47" s="36" t="s">
        <v>5</v>
      </c>
      <c r="B47" s="36"/>
      <c r="C47" s="7">
        <v>290</v>
      </c>
      <c r="D47" s="7" t="s">
        <v>9</v>
      </c>
      <c r="E47" s="7"/>
      <c r="F47" s="6"/>
      <c r="G47" s="6"/>
      <c r="H47" s="6"/>
    </row>
    <row r="48" spans="1:8" ht="21" customHeight="1" x14ac:dyDescent="0.2">
      <c r="A48" s="36" t="s">
        <v>6</v>
      </c>
      <c r="B48" s="36"/>
      <c r="C48" s="13" t="e">
        <f>(C47*C40*0.1/10000)</f>
        <v>#DIV/0!</v>
      </c>
      <c r="D48" s="7" t="s">
        <v>8</v>
      </c>
      <c r="E48" s="7"/>
      <c r="F48" s="6"/>
      <c r="G48" s="6"/>
      <c r="H48" s="6"/>
    </row>
    <row r="49" spans="1:8" ht="21" customHeight="1" x14ac:dyDescent="0.2">
      <c r="A49" s="36" t="s">
        <v>66</v>
      </c>
      <c r="B49" s="36"/>
      <c r="C49" s="13" t="e">
        <f>C48/C46*10000</f>
        <v>#DIV/0!</v>
      </c>
      <c r="D49" s="7" t="s">
        <v>54</v>
      </c>
      <c r="E49" s="7"/>
      <c r="F49" s="6"/>
      <c r="G49" s="6"/>
      <c r="H49" s="6"/>
    </row>
    <row r="50" spans="1:8" ht="21" customHeight="1" x14ac:dyDescent="0.2">
      <c r="A50" s="36" t="s">
        <v>67</v>
      </c>
      <c r="B50" s="36"/>
      <c r="C50" s="13" t="e">
        <f>IF(C49&gt;140,140,C49)</f>
        <v>#DIV/0!</v>
      </c>
      <c r="D50" s="7" t="s">
        <v>54</v>
      </c>
      <c r="E50" s="7"/>
      <c r="F50" s="6"/>
      <c r="G50" s="6"/>
      <c r="H50" s="6"/>
    </row>
    <row r="51" spans="1:8" ht="21" customHeight="1" x14ac:dyDescent="0.2">
      <c r="A51" s="36" t="s">
        <v>26</v>
      </c>
      <c r="B51" s="36"/>
      <c r="C51" s="13" t="e">
        <f>(-83.62*LN(C50)+523.09)</f>
        <v>#DIV/0!</v>
      </c>
      <c r="D51" s="7" t="s">
        <v>55</v>
      </c>
      <c r="E51" s="7"/>
      <c r="F51" s="6"/>
      <c r="G51" s="6"/>
      <c r="H51" s="6"/>
    </row>
    <row r="52" spans="1:8" ht="21" customHeight="1" x14ac:dyDescent="0.2">
      <c r="A52" s="36" t="s">
        <v>7</v>
      </c>
      <c r="B52" s="36"/>
      <c r="C52" s="13">
        <f>C46*C47/10000</f>
        <v>2.8999999999999998E-3</v>
      </c>
      <c r="D52" s="7" t="s">
        <v>8</v>
      </c>
      <c r="E52" s="7"/>
      <c r="F52" s="6"/>
      <c r="G52" s="6"/>
      <c r="H52" s="6"/>
    </row>
    <row r="53" spans="1:8" ht="21" customHeight="1" x14ac:dyDescent="0.2">
      <c r="A53" s="36" t="s">
        <v>38</v>
      </c>
      <c r="B53" s="36"/>
      <c r="C53" s="13">
        <f>D15*C47*0.1/10000</f>
        <v>0</v>
      </c>
      <c r="D53" s="7" t="s">
        <v>8</v>
      </c>
      <c r="E53" s="7"/>
      <c r="F53" s="6"/>
      <c r="G53" s="6"/>
      <c r="H53" s="6"/>
    </row>
    <row r="54" spans="1:8" ht="21" customHeight="1" x14ac:dyDescent="0.2">
      <c r="A54" s="34" t="s">
        <v>19</v>
      </c>
      <c r="B54" s="34"/>
      <c r="C54" s="14" t="e">
        <f>IF(C42&lt;0.109,"0",(C51*C46/10000))</f>
        <v>#DIV/0!</v>
      </c>
      <c r="D54" s="15" t="s">
        <v>57</v>
      </c>
      <c r="E54" s="15"/>
      <c r="F54" s="6"/>
      <c r="G54" s="6"/>
      <c r="H54" s="6"/>
    </row>
    <row r="55" spans="1:8" ht="21" customHeight="1" x14ac:dyDescent="0.2">
      <c r="A55" s="35" t="s">
        <v>43</v>
      </c>
      <c r="B55" s="35"/>
      <c r="C55" s="14" t="e">
        <f>G15</f>
        <v>#DIV/0!</v>
      </c>
      <c r="D55" s="15" t="s">
        <v>57</v>
      </c>
      <c r="E55" s="15"/>
      <c r="F55" s="6"/>
      <c r="G55" s="6"/>
      <c r="H55" s="6"/>
    </row>
    <row r="56" spans="1:8" ht="21" customHeight="1" x14ac:dyDescent="0.2">
      <c r="A56" s="27"/>
      <c r="B56" s="27"/>
      <c r="C56" s="28"/>
      <c r="D56" s="29"/>
      <c r="E56" s="29"/>
      <c r="F56" s="6"/>
      <c r="G56" s="6"/>
      <c r="H56" s="6"/>
    </row>
    <row r="57" spans="1:8" ht="15.75" customHeight="1" x14ac:dyDescent="0.2">
      <c r="A57" s="42"/>
      <c r="B57" s="42"/>
      <c r="C57" s="4"/>
      <c r="D57" s="4"/>
      <c r="E57" s="4"/>
    </row>
    <row r="58" spans="1:8" ht="32.25" customHeight="1" thickBot="1" x14ac:dyDescent="0.25">
      <c r="A58" s="46" t="s">
        <v>37</v>
      </c>
      <c r="B58" s="46"/>
      <c r="C58" s="51"/>
      <c r="D58" s="51"/>
      <c r="E58" s="51"/>
    </row>
    <row r="59" spans="1:8" ht="21" customHeight="1" x14ac:dyDescent="0.2">
      <c r="A59" s="36" t="s">
        <v>15</v>
      </c>
      <c r="B59" s="36"/>
      <c r="C59" s="7"/>
      <c r="D59" s="7"/>
      <c r="E59" s="7"/>
    </row>
    <row r="60" spans="1:8" ht="21" customHeight="1" x14ac:dyDescent="0.2">
      <c r="A60" s="53" t="s">
        <v>41</v>
      </c>
      <c r="B60" s="53"/>
      <c r="C60" s="7"/>
      <c r="D60" s="7"/>
      <c r="E60" s="7"/>
    </row>
    <row r="61" spans="1:8" ht="21" customHeight="1" x14ac:dyDescent="0.2">
      <c r="A61" s="36" t="s">
        <v>16</v>
      </c>
      <c r="B61" s="36"/>
      <c r="C61" s="7"/>
      <c r="D61" s="7"/>
      <c r="E61" s="7"/>
    </row>
    <row r="62" spans="1:8" ht="21" customHeight="1" x14ac:dyDescent="0.2">
      <c r="A62" s="36"/>
      <c r="B62" s="36"/>
      <c r="C62" s="7"/>
      <c r="D62" s="7"/>
      <c r="E62" s="7"/>
    </row>
    <row r="63" spans="1:8" ht="21" customHeight="1" x14ac:dyDescent="0.2">
      <c r="A63" s="38" t="s">
        <v>10</v>
      </c>
      <c r="B63" s="38"/>
      <c r="C63" s="7"/>
      <c r="D63" s="7"/>
      <c r="E63" s="7"/>
    </row>
    <row r="64" spans="1:8" ht="21" customHeight="1" x14ac:dyDescent="0.2">
      <c r="A64" s="36" t="s">
        <v>23</v>
      </c>
      <c r="B64" s="37"/>
      <c r="C64" s="26">
        <v>60</v>
      </c>
      <c r="D64" s="7"/>
      <c r="E64" s="7"/>
    </row>
    <row r="65" spans="1:8" ht="21" customHeight="1" x14ac:dyDescent="0.2">
      <c r="A65" s="36"/>
      <c r="B65" s="36"/>
      <c r="C65" s="7"/>
      <c r="D65" s="7"/>
      <c r="E65" s="7"/>
    </row>
    <row r="66" spans="1:8" ht="21" customHeight="1" x14ac:dyDescent="0.2">
      <c r="A66" s="36" t="s">
        <v>13</v>
      </c>
      <c r="B66" s="37"/>
      <c r="C66" s="26">
        <v>1</v>
      </c>
      <c r="D66" s="7"/>
      <c r="E66" s="7"/>
    </row>
    <row r="67" spans="1:8" ht="21" customHeight="1" x14ac:dyDescent="0.2">
      <c r="A67" s="36" t="s">
        <v>11</v>
      </c>
      <c r="B67" s="36"/>
      <c r="C67" s="7" t="s">
        <v>11</v>
      </c>
      <c r="D67" s="7"/>
      <c r="E67" s="7"/>
    </row>
    <row r="68" spans="1:8" ht="21" customHeight="1" x14ac:dyDescent="0.2">
      <c r="A68" s="36" t="s">
        <v>61</v>
      </c>
      <c r="B68" s="37"/>
      <c r="C68" s="26">
        <v>5</v>
      </c>
      <c r="D68" s="7"/>
      <c r="E68" s="7"/>
    </row>
    <row r="69" spans="1:8" ht="21" customHeight="1" x14ac:dyDescent="0.2">
      <c r="A69" s="36"/>
      <c r="B69" s="36"/>
      <c r="C69" s="7"/>
      <c r="D69" s="7"/>
      <c r="E69" s="7"/>
    </row>
    <row r="70" spans="1:8" ht="21" customHeight="1" x14ac:dyDescent="0.2">
      <c r="A70" s="38" t="s">
        <v>12</v>
      </c>
      <c r="B70" s="38"/>
      <c r="C70" s="7"/>
      <c r="D70" s="7"/>
      <c r="E70" s="7"/>
    </row>
    <row r="71" spans="1:8" ht="21" customHeight="1" x14ac:dyDescent="0.2">
      <c r="A71" s="36" t="s">
        <v>13</v>
      </c>
      <c r="B71" s="36"/>
      <c r="C71" s="13" t="e">
        <f>C48/1000/(SQRT(C64/100*2*9.81)*0.6*PI()*POWER(C68/100,2)/4)</f>
        <v>#DIV/0!</v>
      </c>
      <c r="D71" s="7"/>
      <c r="E71" s="7"/>
    </row>
    <row r="72" spans="1:8" ht="21" customHeight="1" x14ac:dyDescent="0.2">
      <c r="A72" s="36"/>
      <c r="B72" s="36"/>
      <c r="C72" s="13"/>
      <c r="D72" s="7"/>
      <c r="E72" s="7"/>
    </row>
    <row r="73" spans="1:8" ht="21" customHeight="1" x14ac:dyDescent="0.2">
      <c r="A73" s="36" t="s">
        <v>14</v>
      </c>
      <c r="B73" s="36"/>
      <c r="C73" s="13" t="e">
        <f>SQRT(C48/1000*4/(0.6*C66*SQRT(C64/100*2*9.81)*PI()))*100</f>
        <v>#DIV/0!</v>
      </c>
      <c r="D73" s="7"/>
      <c r="E73" s="7"/>
    </row>
    <row r="74" spans="1:8" ht="21" customHeight="1" x14ac:dyDescent="0.2">
      <c r="C74" s="13"/>
      <c r="D74" s="7"/>
      <c r="E74" s="7"/>
    </row>
    <row r="75" spans="1:8" ht="21" customHeight="1" x14ac:dyDescent="0.2">
      <c r="C75" s="13"/>
      <c r="D75" s="7"/>
      <c r="E75" s="7"/>
    </row>
    <row r="76" spans="1:8" ht="31.5" customHeight="1" thickBot="1" x14ac:dyDescent="0.25">
      <c r="A76" s="46" t="s">
        <v>58</v>
      </c>
      <c r="B76" s="46"/>
      <c r="C76" s="51"/>
      <c r="D76" s="51"/>
      <c r="E76" s="51"/>
    </row>
    <row r="77" spans="1:8" ht="76.5" customHeight="1" x14ac:dyDescent="0.2">
      <c r="A77" s="36" t="s">
        <v>74</v>
      </c>
      <c r="B77" s="36"/>
      <c r="C77" s="36"/>
      <c r="D77" s="36"/>
      <c r="E77" s="36"/>
    </row>
    <row r="78" spans="1:8" ht="27.75" customHeight="1" x14ac:dyDescent="0.2">
      <c r="A78" s="31" t="s">
        <v>70</v>
      </c>
      <c r="B78" s="32"/>
      <c r="C78" s="32"/>
      <c r="D78" s="32"/>
      <c r="E78" s="32"/>
      <c r="F78" s="32"/>
      <c r="G78" s="32"/>
      <c r="H78" s="32"/>
    </row>
    <row r="79" spans="1:8" ht="61.5" customHeight="1" x14ac:dyDescent="0.2">
      <c r="A79" s="31" t="s">
        <v>72</v>
      </c>
      <c r="B79" s="33" t="s">
        <v>71</v>
      </c>
      <c r="C79" s="33"/>
      <c r="D79" s="33"/>
      <c r="E79" s="33"/>
      <c r="F79" s="33"/>
      <c r="G79" s="33"/>
      <c r="H79" s="33"/>
    </row>
  </sheetData>
  <sheetProtection algorithmName="SHA-512" hashValue="O5+9U8CUbUBOUV6EYcNPGO1m9jcE/nw9yy4p85F8i0LoKet15OGQa8p2jTtNUVgBZYAz7Hxlv8zqlsy21oprvg==" saltValue="ZODRg0deBYoxAR7+UExqbw==" spinCount="100000" sheet="1" objects="1" scenarios="1"/>
  <mergeCells count="84">
    <mergeCell ref="A77:E77"/>
    <mergeCell ref="A58:E58"/>
    <mergeCell ref="A12:B12"/>
    <mergeCell ref="A15:B15"/>
    <mergeCell ref="A18:B18"/>
    <mergeCell ref="A17:B17"/>
    <mergeCell ref="A20:B20"/>
    <mergeCell ref="A21:B21"/>
    <mergeCell ref="A19:B19"/>
    <mergeCell ref="A76:E76"/>
    <mergeCell ref="C12:E12"/>
    <mergeCell ref="A60:B60"/>
    <mergeCell ref="A14:C14"/>
    <mergeCell ref="A25:E25"/>
    <mergeCell ref="A16:E16"/>
    <mergeCell ref="A22:B22"/>
    <mergeCell ref="C7:E7"/>
    <mergeCell ref="C8:E8"/>
    <mergeCell ref="C9:E9"/>
    <mergeCell ref="C10:E10"/>
    <mergeCell ref="C11:E11"/>
    <mergeCell ref="A1:E1"/>
    <mergeCell ref="A3:E3"/>
    <mergeCell ref="A6:B6"/>
    <mergeCell ref="A2:E2"/>
    <mergeCell ref="A45:E45"/>
    <mergeCell ref="C4:E4"/>
    <mergeCell ref="C5:E5"/>
    <mergeCell ref="C6:E6"/>
    <mergeCell ref="D40:E40"/>
    <mergeCell ref="A4:B4"/>
    <mergeCell ref="A7:B7"/>
    <mergeCell ref="A5:B5"/>
    <mergeCell ref="A8:B8"/>
    <mergeCell ref="A9:B9"/>
    <mergeCell ref="A10:B10"/>
    <mergeCell ref="A11:B11"/>
    <mergeCell ref="A23:B23"/>
    <mergeCell ref="A24:B24"/>
    <mergeCell ref="A26:B26"/>
    <mergeCell ref="A27:B27"/>
    <mergeCell ref="A28:B28"/>
    <mergeCell ref="A30:B30"/>
    <mergeCell ref="A31:B31"/>
    <mergeCell ref="A32:B32"/>
    <mergeCell ref="A29:B29"/>
    <mergeCell ref="A33:B33"/>
    <mergeCell ref="A34:B34"/>
    <mergeCell ref="A35:B35"/>
    <mergeCell ref="A36:B36"/>
    <mergeCell ref="A37:B37"/>
    <mergeCell ref="A66:B66"/>
    <mergeCell ref="A38:B38"/>
    <mergeCell ref="A39:B39"/>
    <mergeCell ref="A41:B41"/>
    <mergeCell ref="A42:B42"/>
    <mergeCell ref="A43:B43"/>
    <mergeCell ref="A44:B44"/>
    <mergeCell ref="A57:B57"/>
    <mergeCell ref="A59:B59"/>
    <mergeCell ref="A50:B50"/>
    <mergeCell ref="A51:B51"/>
    <mergeCell ref="A52:B52"/>
    <mergeCell ref="A53:B53"/>
    <mergeCell ref="A46:B46"/>
    <mergeCell ref="A47:B47"/>
    <mergeCell ref="A48:B48"/>
    <mergeCell ref="A49:B49"/>
    <mergeCell ref="B78:H78"/>
    <mergeCell ref="B79:H79"/>
    <mergeCell ref="A54:B54"/>
    <mergeCell ref="A55:B55"/>
    <mergeCell ref="A64:B64"/>
    <mergeCell ref="A63:B63"/>
    <mergeCell ref="A73:B73"/>
    <mergeCell ref="A72:B72"/>
    <mergeCell ref="A71:B71"/>
    <mergeCell ref="A62:B62"/>
    <mergeCell ref="A61:B61"/>
    <mergeCell ref="A65:B65"/>
    <mergeCell ref="A70:B70"/>
    <mergeCell ref="A69:B69"/>
    <mergeCell ref="A68:B68"/>
    <mergeCell ref="A67:B67"/>
  </mergeCells>
  <conditionalFormatting sqref="C37">
    <cfRule type="cellIs" dxfId="4" priority="1" operator="greaterThan">
      <formula>C8</formula>
    </cfRule>
  </conditionalFormatting>
  <conditionalFormatting sqref="C55:C56">
    <cfRule type="containsErrors" dxfId="3" priority="4">
      <formula>ISERROR(C55)</formula>
    </cfRule>
  </conditionalFormatting>
  <conditionalFormatting sqref="D34">
    <cfRule type="containsText" dxfId="2" priority="18" operator="containsText" text="impossible">
      <formula>NOT(ISERROR(SEARCH("impossible",D34)))</formula>
    </cfRule>
    <cfRule type="cellIs" dxfId="1" priority="19" stopIfTrue="1" operator="lessThan">
      <formula>0</formula>
    </cfRule>
  </conditionalFormatting>
  <conditionalFormatting sqref="G15 C46:C53">
    <cfRule type="expression" dxfId="0" priority="10" stopIfTrue="1">
      <formula>$C$42&lt;0.109</formula>
    </cfRule>
  </conditionalFormatting>
  <dataValidations count="2">
    <dataValidation type="list" allowBlank="1" showInputMessage="1" showErrorMessage="1" sqref="A15" xr:uid="{00000000-0002-0000-0000-000000000000}">
      <formula1>$H$7:$H$10</formula1>
    </dataValidation>
    <dataValidation type="list" allowBlank="1" showInputMessage="1" showErrorMessage="1" sqref="B40" xr:uid="{00000000-0002-0000-0000-000001000000}">
      <formula1>$H$15:$H$17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scale="61" fitToHeight="0" orientation="portrait" cellComments="asDisplayed" r:id="rId1"/>
  <headerFooter>
    <oddHeader>&amp;L&amp;G</oddHeader>
    <oddFooter>&amp;L&amp;"Arial Narrow,Normal"Version janvier 2020&amp;C&amp;"Arial Narrow,Normal"Tél. 026 919 18 40&amp;R&amp;"Arial Narrow,Normal"&amp;P/&amp;N</oddFooter>
  </headerFooter>
  <rowBreaks count="1" manualBreakCount="1">
    <brk id="43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BreakPreview" zoomScaleNormal="100" zoomScaleSheetLayoutView="100" workbookViewId="0">
      <selection activeCell="B35" sqref="B35"/>
    </sheetView>
  </sheetViews>
  <sheetFormatPr baseColWidth="10" defaultRowHeight="12.75" x14ac:dyDescent="0.2"/>
  <sheetData/>
  <sheetProtection password="C416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 rétention</vt:lpstr>
      <vt:lpstr>Courbe de rétention</vt:lpstr>
      <vt:lpstr>'Calcul rétention'!Zone_d_impression</vt:lpstr>
    </vt:vector>
  </TitlesOfParts>
  <Company>Ville de Bulle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Hohl</dc:creator>
  <cp:lastModifiedBy>Buchs, Olivier</cp:lastModifiedBy>
  <cp:lastPrinted>2020-11-09T09:54:27Z</cp:lastPrinted>
  <dcterms:created xsi:type="dcterms:W3CDTF">2005-05-25T05:27:06Z</dcterms:created>
  <dcterms:modified xsi:type="dcterms:W3CDTF">2024-02-08T07:36:03Z</dcterms:modified>
</cp:coreProperties>
</file>